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3" sheetId="5" r:id="rId1"/>
  </sheets>
  <calcPr calcId="144525"/>
</workbook>
</file>

<file path=xl/sharedStrings.xml><?xml version="1.0" encoding="utf-8"?>
<sst xmlns="http://schemas.openxmlformats.org/spreadsheetml/2006/main" count="44" uniqueCount="43">
  <si>
    <t>Школа</t>
  </si>
  <si>
    <t>МКОУ Кумухская СОШ</t>
  </si>
  <si>
    <t>Отд./корп</t>
  </si>
  <si>
    <t>День</t>
  </si>
  <si>
    <t>Прием пищи</t>
  </si>
  <si>
    <t>Раздел</t>
  </si>
  <si>
    <t>№ рец.</t>
  </si>
  <si>
    <t>Блюдо</t>
  </si>
  <si>
    <t>Всего кг</t>
  </si>
  <si>
    <t>Цена 1 кг</t>
  </si>
  <si>
    <t>Сумма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</si>
  <si>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</si>
  <si>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</si>
  <si>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</si>
  <si>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</si>
  <si>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</si>
  <si>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</si>
  <si>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</si>
  <si>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Молочный</t>
  </si>
  <si>
    <t>Молоко</t>
  </si>
  <si>
    <t>80</t>
  </si>
  <si>
    <t>суп</t>
  </si>
  <si>
    <t>Вермишель</t>
  </si>
  <si>
    <t>50</t>
  </si>
  <si>
    <t>Картошка</t>
  </si>
  <si>
    <t>47</t>
  </si>
  <si>
    <t>Масло сливочное</t>
  </si>
  <si>
    <t>13</t>
  </si>
  <si>
    <t>Хлеб</t>
  </si>
  <si>
    <t>Салат</t>
  </si>
  <si>
    <t>Соль</t>
  </si>
  <si>
    <t>8</t>
  </si>
  <si>
    <t>Банан</t>
  </si>
  <si>
    <t>125</t>
  </si>
  <si>
    <t>Печенье</t>
  </si>
  <si>
    <t>55</t>
  </si>
  <si>
    <t>яйцо</t>
  </si>
  <si>
    <t>1</t>
  </si>
  <si>
    <t>чай с сахаром</t>
  </si>
  <si>
    <t>Чай</t>
  </si>
  <si>
    <t>4</t>
  </si>
  <si>
    <t>Сахар</t>
  </si>
  <si>
    <t>15</t>
  </si>
</sst>
</file>

<file path=xl/styles.xml><?xml version="1.0" encoding="utf-8"?>
<styleSheet xmlns="http://schemas.openxmlformats.org/spreadsheetml/2006/main">
  <numFmts count="5">
    <numFmt numFmtId="176" formatCode="_-* #\.##0_-;\-* #\.##0_-;_-* &quot;-&quot;_-;_-@_-"/>
    <numFmt numFmtId="177" formatCode="_-* #\.##0.00\ &quot;₽&quot;_-;\-* #\.##0.00\ &quot;₽&quot;_-;_-* \-??\ &quot;₽&quot;_-;_-@_-"/>
    <numFmt numFmtId="178" formatCode="_-* #\.##0\ &quot;₽&quot;_-;\-* #\.##0\ &quot;₽&quot;_-;_-* \-\ &quot;₽&quot;_-;_-@_-"/>
    <numFmt numFmtId="179" formatCode="_-* #\.##0.00_-;\-* #\.##0.00_-;_-* &quot;-&quot;??_-;_-@_-"/>
    <numFmt numFmtId="180" formatCode="0.000"/>
  </numFmts>
  <fonts count="21">
    <font>
      <sz val="11"/>
      <color theme="1"/>
      <name val="Calibri"/>
      <charset val="134"/>
      <scheme val="minor"/>
    </font>
    <font>
      <sz val="11"/>
      <color rgb="FF9C0006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FA7D00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5" fillId="7" borderId="0" applyNumberFormat="0" applyBorder="0" applyAlignment="0" applyProtection="0">
      <alignment vertical="center"/>
    </xf>
    <xf numFmtId="178" fontId="6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176" fontId="6" fillId="0" borderId="0" applyFont="0" applyFill="0" applyBorder="0" applyAlignment="0" applyProtection="0">
      <alignment vertical="center"/>
    </xf>
    <xf numFmtId="177" fontId="6" fillId="0" borderId="0" applyFont="0" applyFill="0" applyBorder="0" applyAlignment="0" applyProtection="0">
      <alignment vertical="center"/>
    </xf>
    <xf numFmtId="179" fontId="6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9" fillId="0" borderId="21" applyNumberFormat="0" applyFill="0" applyAlignment="0" applyProtection="0">
      <alignment vertical="center"/>
    </xf>
    <xf numFmtId="0" fontId="10" fillId="8" borderId="22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25" borderId="24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6" fillId="0" borderId="25" applyNumberFormat="0" applyFill="0" applyAlignment="0" applyProtection="0">
      <alignment vertical="center"/>
    </xf>
    <xf numFmtId="0" fontId="17" fillId="0" borderId="25" applyNumberFormat="0" applyFill="0" applyAlignment="0" applyProtection="0">
      <alignment vertical="center"/>
    </xf>
    <xf numFmtId="0" fontId="12" fillId="0" borderId="2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26" borderId="19" applyNumberFormat="0" applyAlignment="0" applyProtection="0">
      <alignment vertical="center"/>
    </xf>
    <xf numFmtId="0" fontId="8" fillId="18" borderId="20" applyNumberFormat="0" applyAlignment="0" applyProtection="0">
      <alignment vertical="center"/>
    </xf>
    <xf numFmtId="0" fontId="7" fillId="8" borderId="19" applyNumberFormat="0" applyAlignment="0" applyProtection="0">
      <alignment vertical="center"/>
    </xf>
    <xf numFmtId="0" fontId="20" fillId="0" borderId="26" applyNumberFormat="0" applyFill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</cellStyleXfs>
  <cellXfs count="47">
    <xf numFmtId="0" fontId="0" fillId="0" borderId="0" xfId="0"/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0" borderId="0" xfId="0" applyBorder="1" applyAlignment="1" applyProtection="1">
      <protection locked="0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/>
    <xf numFmtId="0" fontId="0" fillId="0" borderId="7" xfId="0" applyBorder="1"/>
    <xf numFmtId="49" fontId="0" fillId="2" borderId="7" xfId="0" applyNumberFormat="1" applyFill="1" applyBorder="1" applyProtection="1">
      <protection locked="0"/>
    </xf>
    <xf numFmtId="0" fontId="0" fillId="2" borderId="7" xfId="0" applyFill="1" applyBorder="1" applyAlignment="1" applyProtection="1">
      <alignment wrapText="1"/>
      <protection locked="0"/>
    </xf>
    <xf numFmtId="49" fontId="0" fillId="2" borderId="7" xfId="0" applyNumberFormat="1" applyFill="1" applyBorder="1" applyAlignment="1" applyProtection="1">
      <alignment wrapText="1"/>
      <protection locked="0"/>
    </xf>
    <xf numFmtId="0" fontId="0" fillId="2" borderId="8" xfId="0" applyFill="1" applyBorder="1" applyAlignment="1" applyProtection="1">
      <alignment wrapText="1"/>
      <protection locked="0"/>
    </xf>
    <xf numFmtId="0" fontId="0" fillId="0" borderId="9" xfId="0" applyBorder="1"/>
    <xf numFmtId="0" fontId="0" fillId="0" borderId="10" xfId="0" applyBorder="1"/>
    <xf numFmtId="49" fontId="0" fillId="2" borderId="10" xfId="0" applyNumberFormat="1" applyFill="1" applyBorder="1" applyProtection="1">
      <protection locked="0"/>
    </xf>
    <xf numFmtId="0" fontId="0" fillId="0" borderId="8" xfId="0" applyBorder="1"/>
    <xf numFmtId="49" fontId="0" fillId="2" borderId="8" xfId="0" applyNumberFormat="1" applyFill="1" applyBorder="1" applyProtection="1">
      <protection locked="0"/>
    </xf>
    <xf numFmtId="0" fontId="0" fillId="2" borderId="8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0" borderId="12" xfId="0" applyBorder="1"/>
    <xf numFmtId="0" fontId="0" fillId="2" borderId="11" xfId="0" applyFill="1" applyBorder="1" applyProtection="1">
      <protection locked="0"/>
    </xf>
    <xf numFmtId="0" fontId="0" fillId="2" borderId="10" xfId="0" applyFill="1" applyBorder="1" applyAlignment="1" applyProtection="1">
      <alignment wrapText="1"/>
      <protection locked="0"/>
    </xf>
    <xf numFmtId="49" fontId="0" fillId="2" borderId="11" xfId="0" applyNumberFormat="1" applyFill="1" applyBorder="1" applyProtection="1">
      <protection locked="0"/>
    </xf>
    <xf numFmtId="0" fontId="0" fillId="3" borderId="7" xfId="0" applyFill="1" applyBorder="1"/>
    <xf numFmtId="0" fontId="0" fillId="2" borderId="7" xfId="0" applyFill="1" applyBorder="1" applyProtection="1">
      <protection locked="0"/>
    </xf>
    <xf numFmtId="0" fontId="0" fillId="2" borderId="13" xfId="0" applyFill="1" applyBorder="1" applyAlignment="1" applyProtection="1">
      <alignment wrapText="1"/>
      <protection locked="0"/>
    </xf>
    <xf numFmtId="0" fontId="0" fillId="2" borderId="10" xfId="0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2" fontId="0" fillId="2" borderId="7" xfId="0" applyNumberFormat="1" applyFill="1" applyBorder="1" applyAlignment="1" applyProtection="1">
      <alignment wrapText="1"/>
      <protection locked="0"/>
    </xf>
    <xf numFmtId="180" fontId="0" fillId="2" borderId="8" xfId="0" applyNumberFormat="1" applyFill="1" applyBorder="1" applyProtection="1">
      <protection locked="0"/>
    </xf>
    <xf numFmtId="0" fontId="0" fillId="2" borderId="14" xfId="0" applyFill="1" applyBorder="1" applyProtection="1">
      <protection locked="0"/>
    </xf>
    <xf numFmtId="180" fontId="0" fillId="2" borderId="11" xfId="0" applyNumberFormat="1" applyFill="1" applyBorder="1" applyProtection="1">
      <protection locked="0"/>
    </xf>
    <xf numFmtId="0" fontId="0" fillId="2" borderId="8" xfId="0" applyNumberFormat="1" applyFill="1" applyBorder="1" applyProtection="1">
      <protection locked="0"/>
    </xf>
    <xf numFmtId="0" fontId="0" fillId="0" borderId="15" xfId="0" applyBorder="1" applyAlignment="1">
      <alignment horizontal="center"/>
    </xf>
    <xf numFmtId="2" fontId="0" fillId="2" borderId="10" xfId="0" applyNumberFormat="1" applyFill="1" applyBorder="1" applyProtection="1">
      <protection locked="0"/>
    </xf>
    <xf numFmtId="2" fontId="0" fillId="2" borderId="16" xfId="0" applyNumberFormat="1" applyFill="1" applyBorder="1" applyAlignment="1" applyProtection="1">
      <alignment horizontal="left"/>
      <protection locked="0"/>
    </xf>
    <xf numFmtId="2" fontId="0" fillId="2" borderId="8" xfId="0" applyNumberFormat="1" applyFill="1" applyBorder="1" applyProtection="1">
      <protection locked="0"/>
    </xf>
    <xf numFmtId="2" fontId="0" fillId="2" borderId="17" xfId="0" applyNumberFormat="1" applyFill="1" applyBorder="1" applyAlignment="1" applyProtection="1">
      <alignment horizontal="left"/>
      <protection locked="0"/>
    </xf>
    <xf numFmtId="2" fontId="0" fillId="2" borderId="11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7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2" fontId="0" fillId="2" borderId="8" xfId="0" applyNumberFormat="1" applyFill="1" applyBorder="1" applyAlignment="1" applyProtection="1">
      <alignment horizontal="center"/>
      <protection locked="0"/>
    </xf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Примечание" xfId="16" builtinId="10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M21"/>
  <sheetViews>
    <sheetView showGridLines="0" showRowColHeaders="0" tabSelected="1" view="pageBreakPreview" zoomScale="60" zoomScaleNormal="100" workbookViewId="0">
      <selection activeCell="S25" sqref="S25"/>
    </sheetView>
  </sheetViews>
  <sheetFormatPr defaultColWidth="9" defaultRowHeight="15"/>
  <cols>
    <col min="1" max="1" width="12.1428571428571" customWidth="1"/>
    <col min="2" max="2" width="11.5714285714286" customWidth="1"/>
    <col min="3" max="3" width="8" customWidth="1"/>
    <col min="4" max="4" width="41.5714285714286" customWidth="1"/>
    <col min="5" max="7" width="11.5714285714286" customWidth="1"/>
    <col min="8" max="8" width="10.1428571428571" customWidth="1"/>
    <col min="10" max="10" width="13.4285714285714" customWidth="1"/>
    <col min="11" max="11" width="7.71428571428571" customWidth="1"/>
    <col min="12" max="12" width="7.85714285714286" customWidth="1"/>
    <col min="13" max="13" width="10.4285714285714" customWidth="1"/>
  </cols>
  <sheetData>
    <row r="1" spans="1:13">
      <c r="A1" t="s">
        <v>0</v>
      </c>
      <c r="B1" s="1" t="s">
        <v>1</v>
      </c>
      <c r="C1" s="2"/>
      <c r="D1" s="3"/>
      <c r="E1" s="4"/>
      <c r="F1" s="4"/>
      <c r="G1" s="4"/>
      <c r="H1" t="s">
        <v>2</v>
      </c>
      <c r="I1" s="17"/>
      <c r="L1" t="s">
        <v>3</v>
      </c>
      <c r="M1" s="33">
        <v>8</v>
      </c>
    </row>
    <row r="2" ht="7.5" customHeight="1"/>
    <row r="3" ht="15.75" spans="1:13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6" t="s">
        <v>13</v>
      </c>
      <c r="K3" s="6" t="s">
        <v>14</v>
      </c>
      <c r="L3" s="6" t="s">
        <v>15</v>
      </c>
      <c r="M3" s="34" t="s">
        <v>16</v>
      </c>
    </row>
    <row r="4" ht="15.75" spans="1:13">
      <c r="A4" s="7" t="s">
        <v>17</v>
      </c>
      <c r="B4" s="8" t="s">
        <v>18</v>
      </c>
      <c r="C4" s="9"/>
      <c r="D4" s="10" t="s">
        <v>19</v>
      </c>
      <c r="E4" s="11">
        <f>H4*116/1000</f>
        <v>9.28</v>
      </c>
      <c r="F4" s="12">
        <v>100</v>
      </c>
      <c r="G4" s="11">
        <f>E4*F4</f>
        <v>928</v>
      </c>
      <c r="H4" s="9" t="s">
        <v>20</v>
      </c>
      <c r="I4" s="35">
        <f>H4/1000*F4</f>
        <v>8</v>
      </c>
      <c r="J4" s="35">
        <f>H4/100*58</f>
        <v>46.4</v>
      </c>
      <c r="K4" s="35">
        <f>H4/100*2.8</f>
        <v>2.24</v>
      </c>
      <c r="L4" s="35">
        <f>H4/100*3.2</f>
        <v>2.56</v>
      </c>
      <c r="M4" s="36">
        <f>H4/100*4.7</f>
        <v>3.76</v>
      </c>
    </row>
    <row r="5" ht="15.75" spans="1:13">
      <c r="A5" s="13"/>
      <c r="B5" s="14" t="s">
        <v>21</v>
      </c>
      <c r="C5" s="15"/>
      <c r="D5" s="12" t="s">
        <v>22</v>
      </c>
      <c r="E5" s="11">
        <f t="shared" ref="E5:E16" si="0">H5*116/1000</f>
        <v>5.8</v>
      </c>
      <c r="F5" s="12">
        <v>65</v>
      </c>
      <c r="G5" s="11">
        <f t="shared" ref="G5:G16" si="1">E5*F5</f>
        <v>377</v>
      </c>
      <c r="H5" s="15" t="s">
        <v>23</v>
      </c>
      <c r="I5" s="35">
        <f t="shared" ref="I5:I16" si="2">H5/1000*F5</f>
        <v>3.25</v>
      </c>
      <c r="J5" s="35">
        <f>H5/100*337</f>
        <v>168.5</v>
      </c>
      <c r="K5" s="35">
        <f>H5/100*10.4</f>
        <v>5.2</v>
      </c>
      <c r="L5" s="35">
        <f>H5/100*1.13</f>
        <v>0.565</v>
      </c>
      <c r="M5" s="36">
        <f>H5/100*75</f>
        <v>37.5</v>
      </c>
    </row>
    <row r="6" ht="15.75" spans="1:13">
      <c r="A6" s="13"/>
      <c r="B6" s="16"/>
      <c r="C6" s="17"/>
      <c r="D6" s="12" t="s">
        <v>24</v>
      </c>
      <c r="E6" s="11">
        <f t="shared" si="0"/>
        <v>5.452</v>
      </c>
      <c r="F6" s="12">
        <v>30</v>
      </c>
      <c r="G6" s="11">
        <f t="shared" si="1"/>
        <v>163.56</v>
      </c>
      <c r="H6" s="17" t="s">
        <v>25</v>
      </c>
      <c r="I6" s="35">
        <f t="shared" si="2"/>
        <v>1.41</v>
      </c>
      <c r="J6" s="37">
        <f>H6/100*83</f>
        <v>39.01</v>
      </c>
      <c r="K6" s="37">
        <f>H6/100*2</f>
        <v>0.94</v>
      </c>
      <c r="L6" s="37">
        <f>H6/100*0.1</f>
        <v>0.047</v>
      </c>
      <c r="M6" s="38">
        <f>H6/100*19.4</f>
        <v>9.118</v>
      </c>
    </row>
    <row r="7" ht="15.75" spans="1:13">
      <c r="A7" s="13"/>
      <c r="B7" s="16"/>
      <c r="C7" s="17"/>
      <c r="D7" s="12" t="s">
        <v>26</v>
      </c>
      <c r="E7" s="11">
        <f t="shared" si="0"/>
        <v>1.508</v>
      </c>
      <c r="F7" s="12">
        <v>820</v>
      </c>
      <c r="G7" s="11">
        <f t="shared" si="1"/>
        <v>1236.56</v>
      </c>
      <c r="H7" s="17" t="s">
        <v>27</v>
      </c>
      <c r="I7" s="35">
        <f t="shared" si="2"/>
        <v>10.66</v>
      </c>
      <c r="J7" s="37">
        <f>H7/100*748</f>
        <v>97.24</v>
      </c>
      <c r="K7" s="37">
        <f>H7/100*0.6</f>
        <v>0.078</v>
      </c>
      <c r="L7" s="37">
        <f>H7/100*82.5</f>
        <v>10.725</v>
      </c>
      <c r="M7" s="38">
        <f>H7/100*0.9</f>
        <v>0.117</v>
      </c>
    </row>
    <row r="8" ht="15.75" spans="1:13">
      <c r="A8" s="13"/>
      <c r="B8" s="18"/>
      <c r="C8" s="17"/>
      <c r="D8" s="19" t="s">
        <v>28</v>
      </c>
      <c r="E8" s="11">
        <f t="shared" si="0"/>
        <v>9.28</v>
      </c>
      <c r="F8" s="12">
        <v>40</v>
      </c>
      <c r="G8" s="11">
        <f t="shared" si="1"/>
        <v>371.2</v>
      </c>
      <c r="H8" s="17" t="s">
        <v>20</v>
      </c>
      <c r="I8" s="35">
        <f t="shared" si="2"/>
        <v>3.2</v>
      </c>
      <c r="J8" s="39">
        <f>H8/100*254</f>
        <v>203.2</v>
      </c>
      <c r="K8" s="39">
        <f>H8/100*7.7</f>
        <v>6.16</v>
      </c>
      <c r="L8" s="39">
        <f>H8/100*2.4</f>
        <v>1.92</v>
      </c>
      <c r="M8" s="39">
        <f>H8/100*53.4</f>
        <v>42.72</v>
      </c>
    </row>
    <row r="9" ht="15.75" spans="1:13">
      <c r="A9" s="20"/>
      <c r="B9" s="21"/>
      <c r="C9" s="21"/>
      <c r="D9" s="22"/>
      <c r="E9" s="11">
        <f t="shared" si="0"/>
        <v>0</v>
      </c>
      <c r="F9" s="12"/>
      <c r="G9" s="11"/>
      <c r="H9" s="23"/>
      <c r="I9" s="35">
        <f t="shared" si="2"/>
        <v>0</v>
      </c>
      <c r="J9" s="37"/>
      <c r="K9" s="37"/>
      <c r="L9" s="37"/>
      <c r="M9" s="38"/>
    </row>
    <row r="10" ht="15.75" spans="1:13">
      <c r="A10" s="7"/>
      <c r="B10" s="24" t="s">
        <v>29</v>
      </c>
      <c r="C10" s="25"/>
      <c r="D10" s="26" t="s">
        <v>30</v>
      </c>
      <c r="E10" s="11">
        <f t="shared" si="0"/>
        <v>0.928</v>
      </c>
      <c r="F10" s="12">
        <v>15</v>
      </c>
      <c r="G10" s="11">
        <f t="shared" si="1"/>
        <v>13.92</v>
      </c>
      <c r="H10" s="9" t="s">
        <v>31</v>
      </c>
      <c r="I10" s="35">
        <f t="shared" si="2"/>
        <v>0.12</v>
      </c>
      <c r="J10" s="28"/>
      <c r="K10" s="28"/>
      <c r="L10" s="28"/>
      <c r="M10" s="40"/>
    </row>
    <row r="11" ht="15.75" spans="1:13">
      <c r="A11" s="13"/>
      <c r="B11" s="18"/>
      <c r="C11" s="18"/>
      <c r="D11" s="12" t="s">
        <v>32</v>
      </c>
      <c r="E11" s="11">
        <f t="shared" si="0"/>
        <v>14.5</v>
      </c>
      <c r="F11" s="12">
        <v>130</v>
      </c>
      <c r="G11" s="11">
        <f t="shared" si="1"/>
        <v>1885</v>
      </c>
      <c r="H11" s="9" t="s">
        <v>33</v>
      </c>
      <c r="I11" s="35">
        <f t="shared" si="2"/>
        <v>16.25</v>
      </c>
      <c r="J11" s="35">
        <f>H11/100*89</f>
        <v>111.25</v>
      </c>
      <c r="K11" s="35">
        <f>H11/100*1.5</f>
        <v>1.875</v>
      </c>
      <c r="L11" s="35">
        <f>H11/100*0.1</f>
        <v>0.125</v>
      </c>
      <c r="M11" s="41">
        <f>H11/100*21.8</f>
        <v>27.25</v>
      </c>
    </row>
    <row r="12" ht="15.75" spans="1:13">
      <c r="A12" s="20"/>
      <c r="B12" s="21"/>
      <c r="C12" s="21"/>
      <c r="D12" s="19" t="s">
        <v>34</v>
      </c>
      <c r="E12" s="11">
        <f t="shared" si="0"/>
        <v>6.38</v>
      </c>
      <c r="F12" s="12">
        <v>230</v>
      </c>
      <c r="G12" s="11">
        <f t="shared" si="1"/>
        <v>1467.4</v>
      </c>
      <c r="H12" s="9" t="s">
        <v>35</v>
      </c>
      <c r="I12" s="35">
        <f t="shared" si="2"/>
        <v>12.65</v>
      </c>
      <c r="J12" s="37">
        <f>H12/100*485</f>
        <v>266.75</v>
      </c>
      <c r="K12" s="37">
        <f>H12/100*7.7</f>
        <v>4.235</v>
      </c>
      <c r="L12" s="37">
        <f>H12/100*23.5</f>
        <v>12.925</v>
      </c>
      <c r="M12" s="42">
        <f>H12/100*61</f>
        <v>33.55</v>
      </c>
    </row>
    <row r="13" ht="15.75" spans="1:13">
      <c r="A13" s="13"/>
      <c r="B13" s="14"/>
      <c r="C13" s="27"/>
      <c r="D13" s="22" t="s">
        <v>36</v>
      </c>
      <c r="E13" s="11">
        <f t="shared" si="0"/>
        <v>0.116</v>
      </c>
      <c r="F13" s="12">
        <v>8</v>
      </c>
      <c r="G13" s="11">
        <f t="shared" si="1"/>
        <v>0.928</v>
      </c>
      <c r="H13" s="9" t="s">
        <v>37</v>
      </c>
      <c r="I13" s="35">
        <f t="shared" si="2"/>
        <v>0.008</v>
      </c>
      <c r="J13" s="37"/>
      <c r="K13" s="37"/>
      <c r="L13" s="37"/>
      <c r="M13" s="38"/>
    </row>
    <row r="14" ht="15.75" spans="1:13">
      <c r="A14" s="13"/>
      <c r="B14" s="16"/>
      <c r="C14" s="28"/>
      <c r="D14" s="12"/>
      <c r="E14" s="11">
        <f t="shared" si="0"/>
        <v>0</v>
      </c>
      <c r="F14" s="12"/>
      <c r="G14" s="11"/>
      <c r="H14" s="9"/>
      <c r="I14" s="35">
        <f t="shared" si="2"/>
        <v>0</v>
      </c>
      <c r="J14" s="28"/>
      <c r="K14" s="28"/>
      <c r="L14" s="28"/>
      <c r="M14" s="40"/>
    </row>
    <row r="15" ht="15.75" spans="1:13">
      <c r="A15" s="13"/>
      <c r="B15" s="16" t="s">
        <v>38</v>
      </c>
      <c r="C15" s="25"/>
      <c r="D15" s="10" t="s">
        <v>39</v>
      </c>
      <c r="E15" s="11">
        <f t="shared" si="0"/>
        <v>0.464</v>
      </c>
      <c r="F15" s="12">
        <v>1100</v>
      </c>
      <c r="G15" s="11">
        <f t="shared" si="1"/>
        <v>510.4</v>
      </c>
      <c r="H15" s="9" t="s">
        <v>40</v>
      </c>
      <c r="I15" s="35">
        <f t="shared" si="2"/>
        <v>4.4</v>
      </c>
      <c r="J15" s="43"/>
      <c r="K15" s="43"/>
      <c r="L15" s="43"/>
      <c r="M15" s="44"/>
    </row>
    <row r="16" ht="15.75" spans="1:13">
      <c r="A16" s="13"/>
      <c r="B16" s="16"/>
      <c r="C16" s="18"/>
      <c r="D16" s="12" t="s">
        <v>41</v>
      </c>
      <c r="E16" s="11">
        <f t="shared" si="0"/>
        <v>1.74</v>
      </c>
      <c r="F16" s="12">
        <v>70</v>
      </c>
      <c r="G16" s="11">
        <f t="shared" si="1"/>
        <v>121.8</v>
      </c>
      <c r="H16" s="9" t="s">
        <v>42</v>
      </c>
      <c r="I16" s="35">
        <f t="shared" si="2"/>
        <v>1.05</v>
      </c>
      <c r="J16" s="39">
        <f>H16/100*398</f>
        <v>59.7</v>
      </c>
      <c r="K16" s="39">
        <f>H16/100*0</f>
        <v>0</v>
      </c>
      <c r="L16" s="39">
        <f>H16/100*0</f>
        <v>0</v>
      </c>
      <c r="M16" s="45">
        <f>H16/100*99.7</f>
        <v>14.955</v>
      </c>
    </row>
    <row r="17" spans="1:13">
      <c r="A17" s="13"/>
      <c r="B17" s="16"/>
      <c r="C17" s="18"/>
      <c r="D17" s="12"/>
      <c r="E17" s="12"/>
      <c r="F17" s="12"/>
      <c r="G17" s="29">
        <f>G4+G5+G6+G7+G8+G10+G11+G12+G15+G16</f>
        <v>7074.84</v>
      </c>
      <c r="H17" s="30"/>
      <c r="I17" s="37">
        <f>I4+I5+I6+I7+I8+I9+I10+I11+I12+I13+I14+I15+I16</f>
        <v>60.998</v>
      </c>
      <c r="J17" s="37"/>
      <c r="K17" s="37"/>
      <c r="L17" s="37"/>
      <c r="M17" s="42"/>
    </row>
    <row r="18" spans="1:13">
      <c r="A18" s="13"/>
      <c r="B18" s="16"/>
      <c r="C18" s="18"/>
      <c r="D18" s="12"/>
      <c r="E18" s="12"/>
      <c r="F18" s="12"/>
      <c r="G18" s="12"/>
      <c r="H18" s="30"/>
      <c r="I18" s="37"/>
      <c r="J18" s="37"/>
      <c r="K18" s="37"/>
      <c r="L18" s="37"/>
      <c r="M18" s="42"/>
    </row>
    <row r="19" spans="1:13">
      <c r="A19" s="13"/>
      <c r="B19" s="16"/>
      <c r="C19" s="18"/>
      <c r="D19" s="12"/>
      <c r="E19" s="12"/>
      <c r="F19" s="12"/>
      <c r="G19" s="12"/>
      <c r="H19" s="30"/>
      <c r="I19" s="37"/>
      <c r="J19" s="37"/>
      <c r="K19" s="37"/>
      <c r="L19" s="37"/>
      <c r="M19" s="42"/>
    </row>
    <row r="20" spans="1:13">
      <c r="A20" s="13"/>
      <c r="B20" s="31"/>
      <c r="C20" s="31"/>
      <c r="D20" s="12"/>
      <c r="E20" s="12"/>
      <c r="F20" s="12"/>
      <c r="G20" s="12"/>
      <c r="H20" s="30"/>
      <c r="I20" s="37"/>
      <c r="J20" s="28"/>
      <c r="K20" s="37"/>
      <c r="L20" s="46"/>
      <c r="M20" s="42"/>
    </row>
    <row r="21" ht="15.75" spans="1:13">
      <c r="A21" s="20"/>
      <c r="B21" s="21"/>
      <c r="C21" s="21"/>
      <c r="D21" s="19"/>
      <c r="E21" s="19"/>
      <c r="F21" s="19"/>
      <c r="G21" s="19"/>
      <c r="H21" s="32"/>
      <c r="I21" s="39"/>
      <c r="J21" s="39"/>
      <c r="K21" s="39"/>
      <c r="L21" s="39"/>
      <c r="M21" s="45"/>
    </row>
  </sheetData>
  <mergeCells count="1">
    <mergeCell ref="B1:D1"/>
  </mergeCells>
  <pageMargins left="0.25" right="0.25" top="0.75" bottom="0.75" header="0.3" footer="0.3"/>
  <pageSetup paperSize="9" scale="83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ыукеприыфуекирыеукрит</cp:lastModifiedBy>
  <dcterms:created xsi:type="dcterms:W3CDTF">2015-06-05T18:19:00Z</dcterms:created>
  <cp:lastPrinted>2022-12-01T12:03:00Z</cp:lastPrinted>
  <dcterms:modified xsi:type="dcterms:W3CDTF">2022-12-10T10:39:57Z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C72EA061A5204386B04A4F32648617BF</vt:lpwstr>
  </property>
  <property fmtid="{D5CDD505-2E9C-101B-9397-08002B2CF9AE}" pid="3" name="KSOProductBuildVer">
    <vt:lpwstr>1049-11.2.0.11042</vt:lpwstr>
  </property>
</Properties>
</file>